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1BEF57C-1072-4A8E-9128-048A2EF92B22}" xr6:coauthVersionLast="47" xr6:coauthVersionMax="47" xr10:uidLastSave="{00000000-0000-0000-0000-000000000000}"/>
  <bookViews>
    <workbookView xWindow="0" yWindow="360" windowWidth="19420" windowHeight="10300" tabRatio="500" firstSheet="1" activeTab="2" xr2:uid="{00000000-000D-0000-FFFF-FFFF00000000}"/>
  </bookViews>
  <sheets>
    <sheet name="Rasio Kewirausahaan" sheetId="1" r:id="rId1"/>
    <sheet name="Analisis Pasar Kerja" sheetId="2" r:id="rId2"/>
    <sheet name="Program Disnakertra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3" l="1"/>
  <c r="E14" i="3"/>
  <c r="C34" i="2"/>
  <c r="D33" i="2"/>
  <c r="D32" i="2"/>
  <c r="D31" i="2"/>
  <c r="D30" i="2"/>
  <c r="D29" i="2"/>
  <c r="D28" i="2"/>
  <c r="D27" i="2"/>
  <c r="H9" i="2"/>
  <c r="G9" i="2"/>
  <c r="F9" i="2"/>
  <c r="D9" i="2"/>
  <c r="H8" i="2"/>
  <c r="G8" i="2"/>
  <c r="F8" i="2"/>
  <c r="D8" i="2"/>
  <c r="H7" i="2"/>
  <c r="G7" i="2"/>
  <c r="F7" i="2"/>
  <c r="D7" i="2"/>
  <c r="H6" i="2"/>
  <c r="G6" i="2"/>
  <c r="F6" i="2"/>
  <c r="D6" i="2"/>
  <c r="G5" i="2"/>
  <c r="F5" i="2"/>
  <c r="D5" i="2"/>
  <c r="G36" i="1"/>
  <c r="F36" i="1"/>
  <c r="E36" i="1"/>
  <c r="D36" i="1"/>
  <c r="C36" i="1"/>
  <c r="H35" i="1"/>
  <c r="E35" i="1"/>
  <c r="I34" i="1"/>
  <c r="H34" i="1"/>
  <c r="J34" i="1" s="1"/>
  <c r="E34" i="1"/>
  <c r="J33" i="1"/>
  <c r="H33" i="1"/>
  <c r="I33" i="1" s="1"/>
  <c r="E33" i="1"/>
  <c r="J32" i="1"/>
  <c r="I32" i="1"/>
  <c r="H32" i="1"/>
  <c r="E32" i="1"/>
  <c r="H31" i="1"/>
  <c r="E31" i="1"/>
  <c r="H30" i="1"/>
  <c r="E30" i="1"/>
  <c r="I29" i="1"/>
  <c r="H29" i="1"/>
  <c r="E29" i="1"/>
  <c r="H28" i="1"/>
  <c r="E28" i="1"/>
  <c r="H27" i="1"/>
  <c r="E27" i="1"/>
  <c r="H26" i="1"/>
  <c r="E26" i="1"/>
  <c r="D22" i="1"/>
  <c r="D21" i="1"/>
  <c r="F20" i="1"/>
  <c r="E20" i="1"/>
  <c r="D20" i="1"/>
  <c r="G19" i="1"/>
  <c r="G18" i="1"/>
  <c r="G17" i="1"/>
  <c r="G16" i="1"/>
  <c r="G15" i="1"/>
  <c r="G14" i="1"/>
  <c r="G13" i="1"/>
  <c r="G12" i="1"/>
  <c r="G11" i="1"/>
  <c r="I35" i="1" l="1"/>
  <c r="J35" i="1"/>
  <c r="J31" i="1"/>
  <c r="I31" i="1"/>
  <c r="J30" i="1"/>
  <c r="I30" i="1"/>
  <c r="H36" i="1"/>
  <c r="J29" i="1"/>
  <c r="J28" i="1"/>
  <c r="I28" i="1"/>
  <c r="J27" i="1"/>
  <c r="I27" i="1"/>
  <c r="J26" i="1"/>
  <c r="J36" i="1" s="1"/>
  <c r="I26" i="1"/>
  <c r="I36" i="1" s="1"/>
  <c r="F22" i="1"/>
  <c r="F21" i="1"/>
  <c r="E22" i="1"/>
  <c r="E21" i="1"/>
  <c r="G20" i="1"/>
</calcChain>
</file>

<file path=xl/sharedStrings.xml><?xml version="1.0" encoding="utf-8"?>
<sst xmlns="http://schemas.openxmlformats.org/spreadsheetml/2006/main" count="199" uniqueCount="166">
  <si>
    <t>DINAS TENAGA KERJA DAN TRANSMIGRASI PROVINSI MALUKU UTARA</t>
  </si>
  <si>
    <t>LAPORAN RASIO KEWIRAUSAHAAN BERBASIS DATA KETENAGAKERJAAN</t>
  </si>
  <si>
    <t>Tahun Anggaran 2025  |  Sumber: Estimasi &amp; Proyeksi Disnakertrans Prov. Maluku Utara</t>
  </si>
  <si>
    <t>I.  FORMULA RASIO KEWIRAUSAHAAN (VERSI DISNAKERTRANS)</t>
  </si>
  <si>
    <t xml:space="preserve">  Formula  :  Rasio Kewirausahaan (%) = (Jumlah Wirausaha / Jumlah Angkatan Kerja) × 100</t>
  </si>
  <si>
    <t xml:space="preserve">  Catatan  :  Disnakertrans menggunakan Angkatan Kerja sebagai penyebut (berbeda dengan BPS yang menggunakan total penduduk usia 15–64 th)</t>
  </si>
  <si>
    <t>II.  INDIKATOR KETENAGAKERJAAN &amp; RASIO KEWIRAUSAHAAN PROVINSI MALUKU UTARA 2025</t>
  </si>
  <si>
    <t>No</t>
  </si>
  <si>
    <t>Indikator</t>
  </si>
  <si>
    <t>Satuan</t>
  </si>
  <si>
    <t>2023 (Realisasi)</t>
  </si>
  <si>
    <t>2024 (Realisasi)</t>
  </si>
  <si>
    <t>2025 (Proyeksi)</t>
  </si>
  <si>
    <t>Pertumbuhan (%)</t>
  </si>
  <si>
    <t>Keterangan</t>
  </si>
  <si>
    <t>Jumlah Penduduk Usia 15+</t>
  </si>
  <si>
    <t>Jiwa</t>
  </si>
  <si>
    <t>Proyeksi BPS</t>
  </si>
  <si>
    <t>Angkatan Kerja</t>
  </si>
  <si>
    <t>SAKERNAS 2024</t>
  </si>
  <si>
    <t>Bekerja</t>
  </si>
  <si>
    <t>Termasuk wirausaha</t>
  </si>
  <si>
    <t>Pengangguran Terbuka</t>
  </si>
  <si>
    <t>TPT menurun</t>
  </si>
  <si>
    <t>Tingkat Partisipasi Angkatan Kerja</t>
  </si>
  <si>
    <t>%</t>
  </si>
  <si>
    <t>TPAK meningkat</t>
  </si>
  <si>
    <t>Tingkat Pengangguran Terbuka (TPT)</t>
  </si>
  <si>
    <t>Menurun positif</t>
  </si>
  <si>
    <t>Wirausaha (Berusaha Sendiri)</t>
  </si>
  <si>
    <t>Data Sakernas</t>
  </si>
  <si>
    <t>Wirausaha Dibantu Buruh Tetap</t>
  </si>
  <si>
    <t>Usaha formal</t>
  </si>
  <si>
    <t>Wirausaha Dibantu Buruh Tidak Tetap</t>
  </si>
  <si>
    <t>Usaha informal</t>
  </si>
  <si>
    <t>Total Wirausaha (7+8+9)</t>
  </si>
  <si>
    <t>Formula otomatis</t>
  </si>
  <si>
    <t>Rasio Kewirausahaan (thd Angk. Kerja)</t>
  </si>
  <si>
    <t>Formula Disnakertrans</t>
  </si>
  <si>
    <t>Rasio Kewirausahaan (thd Penduduk 15+)</t>
  </si>
  <si>
    <t>Pembanding BPS</t>
  </si>
  <si>
    <t>III.  RASIO KEWIRAUSAHAAN PER KABUPATEN/KOTA (VERSI DISNAKERTRANS) — 2025</t>
  </si>
  <si>
    <t>Kab/Kota</t>
  </si>
  <si>
    <t>TPT (%)</t>
  </si>
  <si>
    <t>Wirausaha Mandiri</t>
  </si>
  <si>
    <t>Wirausaha + Buruh</t>
  </si>
  <si>
    <t>Total Wirausaha</t>
  </si>
  <si>
    <t>Rasio (%)
(Disnaker)</t>
  </si>
  <si>
    <t>Rasio (%)
(BPS/Pddk)</t>
  </si>
  <si>
    <t>Ket.</t>
  </si>
  <si>
    <t>Kota Ternate</t>
  </si>
  <si>
    <t>Pusat bisnis</t>
  </si>
  <si>
    <t>Kota Tidore Kepulauan</t>
  </si>
  <si>
    <t>Berkembang</t>
  </si>
  <si>
    <t>Kab. Halmahera Barat</t>
  </si>
  <si>
    <t>Pertanian</t>
  </si>
  <si>
    <t>Kab. Halmahera Utara</t>
  </si>
  <si>
    <t>Agro &amp; wisata</t>
  </si>
  <si>
    <t>Kab. Halmahera Timur</t>
  </si>
  <si>
    <t>Pertambangan</t>
  </si>
  <si>
    <t>Kab. Halmahera Selatan</t>
  </si>
  <si>
    <t>Terbesar</t>
  </si>
  <si>
    <t>Kab. Halmahera Tengah</t>
  </si>
  <si>
    <t>Perlu dorongan</t>
  </si>
  <si>
    <t>Kab. Kepulauan Sula</t>
  </si>
  <si>
    <t>Kepulauan</t>
  </si>
  <si>
    <t>Kab. Pulau Taliabu</t>
  </si>
  <si>
    <t>Terpencil</t>
  </si>
  <si>
    <t>Kab. Pulau Morotai</t>
  </si>
  <si>
    <t>Wisata bahari</t>
  </si>
  <si>
    <t>TOTAL PROVINSI</t>
  </si>
  <si>
    <t>Seluruh Wilayah</t>
  </si>
  <si>
    <t>IV.  PERBANDINGAN METODOLOGI PERHITUNGAN RASIO KEWIRAUSAHAAN</t>
  </si>
  <si>
    <t>Aspek</t>
  </si>
  <si>
    <t>BPS / Dinkop UKM</t>
  </si>
  <si>
    <t>Disnakertrans</t>
  </si>
  <si>
    <t>Selisih / Catatan</t>
  </si>
  <si>
    <t>Penyebut (Denominator)</t>
  </si>
  <si>
    <t>Total penduduk usia 15–64 tahun</t>
  </si>
  <si>
    <t>Total Angkatan Kerja (AK)</t>
  </si>
  <si>
    <t>Disnakertrans lebih konservatif</t>
  </si>
  <si>
    <t>Pembilang (Numerator)</t>
  </si>
  <si>
    <t>Wirausaha berusaha sendiri + dibantu buruh</t>
  </si>
  <si>
    <t>Semua kategori berusaha sendiri + buruh</t>
  </si>
  <si>
    <t>Cakupan relatif sama</t>
  </si>
  <si>
    <t>Hasil Rasio 2025</t>
  </si>
  <si>
    <t>~3.42%</t>
  </si>
  <si>
    <t>~32.55% (thd AK) / ~22.60% (thd pddk 15+)</t>
  </si>
  <si>
    <t>Berbeda signifikan karena penyebut beda</t>
  </si>
  <si>
    <t>Sumber Data Utama</t>
  </si>
  <si>
    <t>Sakernas + Pendataan UMKM</t>
  </si>
  <si>
    <t>Sakernas + Data Wajib Lapor Ketenagakerjaan</t>
  </si>
  <si>
    <t>Disnaker pakai data WLKP</t>
  </si>
  <si>
    <t>Frekuensi Update</t>
  </si>
  <si>
    <t>Tahunan (Februari &amp; Agustus)</t>
  </si>
  <si>
    <t>Tahunan &amp; per semester</t>
  </si>
  <si>
    <t>Disnaker lebih sering update</t>
  </si>
  <si>
    <t>Target Nasional</t>
  </si>
  <si>
    <t>3.5% (RPJMN 2025)</t>
  </si>
  <si>
    <t>Tidak ada target khusus</t>
  </si>
  <si>
    <t>Target berlaku untuk formula BPS</t>
  </si>
  <si>
    <t>ANALISIS PASAR KERJA &amp; KEWIRAUSAHAAN — DISNAKERTRANS MALUKU UTARA 2025</t>
  </si>
  <si>
    <t>TREN KETENAGAKERJAAN &amp; KEWIRAUSAHAAN 2021–2025</t>
  </si>
  <si>
    <t>Tahun</t>
  </si>
  <si>
    <t>Rasio thd AK (%)</t>
  </si>
  <si>
    <t>Rasio thd Pddk (%)</t>
  </si>
  <si>
    <t>Pertumb. Wirausaha (%)</t>
  </si>
  <si>
    <t>STRUKTUR STATUS PEKERJAAN UTAMA PENDUDUK BEKERJA 2025</t>
  </si>
  <si>
    <t>Status Pekerjaan Utama</t>
  </si>
  <si>
    <t>Jumlah (Jiwa)</t>
  </si>
  <si>
    <t>% thd Bekerja</t>
  </si>
  <si>
    <t>Termasuk Wirausaha?</t>
  </si>
  <si>
    <t>Berusaha Sendiri</t>
  </si>
  <si>
    <t>Ya</t>
  </si>
  <si>
    <t>Wirausaha mandiri</t>
  </si>
  <si>
    <t>Berusaha Dibantu Buruh Tidak Tetap</t>
  </si>
  <si>
    <t>Wirausaha informal</t>
  </si>
  <si>
    <t>Berusaha Dibantu Buruh Tetap</t>
  </si>
  <si>
    <t>Wirausaha formal</t>
  </si>
  <si>
    <t>Buruh/Karyawan/Pegawai</t>
  </si>
  <si>
    <t>Tidak</t>
  </si>
  <si>
    <t>Sektor formal</t>
  </si>
  <si>
    <t>Pekerja Bebas Pertanian</t>
  </si>
  <si>
    <t>Informal</t>
  </si>
  <si>
    <t>Pekerja Bebas Non-Pertanian</t>
  </si>
  <si>
    <t>Pekerja Keluarga/Tidak Dibayar</t>
  </si>
  <si>
    <t>Subsisten</t>
  </si>
  <si>
    <t>TOTAL BEKERJA</t>
  </si>
  <si>
    <t>PROGRAM PENGEMBANGAN KEWIRAUSAHAAN — DISNAKERTRANS PROV. MALUKU UTARA 2025</t>
  </si>
  <si>
    <t>Nama Program / Kegiatan</t>
  </si>
  <si>
    <t>Sasaran</t>
  </si>
  <si>
    <t>Target Peserta</t>
  </si>
  <si>
    <t>Anggaran (Rp Juta)</t>
  </si>
  <si>
    <t>Realisasi (%)</t>
  </si>
  <si>
    <t>Status</t>
  </si>
  <si>
    <t>Pelatihan Kewirausahaan Berbasis Kompetensi</t>
  </si>
  <si>
    <t>Pencari kerja &amp; penganggur</t>
  </si>
  <si>
    <t>Berjalan</t>
  </si>
  <si>
    <t>Inkubasi Bisnis Wirausaha Pemula</t>
  </si>
  <si>
    <t>Wirausaha baru &lt; 35 tahun</t>
  </si>
  <si>
    <t>Bantuan Peralatan Usaha Mandiri</t>
  </si>
  <si>
    <t>Wirausaha mikro terdampak</t>
  </si>
  <si>
    <t>Pelatihan Vokasi Berbasis Permintaan Pasar</t>
  </si>
  <si>
    <t>Pengangguran &amp; putus sekolah</t>
  </si>
  <si>
    <t>Magang Wirausaha ke Perusahaan Mitra</t>
  </si>
  <si>
    <t>Wirausaha muda potensial</t>
  </si>
  <si>
    <t>Sertifikasi Kompetensi Wirausaha</t>
  </si>
  <si>
    <t>Wirausaha aktif yg belum tersertif.</t>
  </si>
  <si>
    <t>Hampir Selesai</t>
  </si>
  <si>
    <t>Temu Bisnis &amp; Networking Wirausaha</t>
  </si>
  <si>
    <t>UMKM &amp; wirausaha seluruh prov.</t>
  </si>
  <si>
    <t>Selesai</t>
  </si>
  <si>
    <t>Penempatan Wirausaha Program Transmigrasi</t>
  </si>
  <si>
    <t>Transmigran potensial</t>
  </si>
  <si>
    <t>Bursa Kerja &amp; Pameran Wirausaha</t>
  </si>
  <si>
    <t>Pencari kerja &amp; wirausaha</t>
  </si>
  <si>
    <t>Monitoring &amp; Evaluasi Ketenagakerjaan</t>
  </si>
  <si>
    <t>Seluruh kab/kota</t>
  </si>
  <si>
    <t>TOTAL ANGGARAN PROGRAM</t>
  </si>
  <si>
    <t>CATATAN METODOLOGI &amp; SUMBER DATA</t>
  </si>
  <si>
    <t>1.  Data Angkatan Kerja bersumber dari Survei Angkatan Kerja Nasional (SAKERNAS) BPS, Agustus 2024.</t>
  </si>
  <si>
    <t>2.  Data wirausaha diklasifikasikan berdasarkan Status Pekerjaan Utama: Berusaha Sendiri, Berusaha Dibantu Buruh Tidak Tetap, dan Berusaha Dibantu Buruh Tetap.</t>
  </si>
  <si>
    <t>3.  Disnakertrans menggunakan Angkatan Kerja sebagai penyebut rasio (bukan total penduduk) sesuai Permenaker No. 17 Tahun 2021 tentang Perencanaan Tenaga Kerja.</t>
  </si>
  <si>
    <t>4.  Data tahun 2025 merupakan proyeksi berdasarkan tren 2021–2024 dan asumsi pertumbuhan ekonomi Maluku Utara sebesar 6,2%.</t>
  </si>
  <si>
    <t>5.  Data Wajib Lapor Ketenagakerjaan (WLKP) digunakan sebagai data pelengkap untuk sektor formal.</t>
  </si>
  <si>
    <t>6.  Angka dapat diperbarui setelah hasil SAKERNAS Agustus 2025 dirilis oleh BPS Provinsi Maluku Utara.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</si>
</sst>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%"/>
    <numFmt numFmtId="165" formatCode="0\%"/>
  </numFmts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1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b/>
      <sz val="10"/>
      <color rgb="FFC0392B"/>
      <name val="Arial"/>
      <charset val="1"/>
    </font>
    <font>
      <i/>
      <sz val="9"/>
      <color rgb="FF444444"/>
      <name val="Arial"/>
      <charset val="1"/>
    </font>
    <font>
      <sz val="9"/>
      <color rgb="FF000000"/>
      <name val="Arial"/>
      <charset val="1"/>
    </font>
    <font>
      <b/>
      <sz val="9"/>
      <name val="Arial"/>
      <charset val="1"/>
    </font>
    <font>
      <b/>
      <sz val="9"/>
      <color rgb="FFC0392B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12"/>
      <color rgb="FFFFFFFF"/>
      <name val="Arial"/>
      <charset val="1"/>
    </font>
    <font>
      <sz val="9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C0392B"/>
        <bgColor rgb="FFE74C3C"/>
      </patternFill>
    </fill>
    <fill>
      <patternFill patternType="solid">
        <fgColor rgb="FFE74C3C"/>
        <bgColor rgb="FFC0392B"/>
      </patternFill>
    </fill>
    <fill>
      <patternFill patternType="solid">
        <fgColor rgb="FF2C3E50"/>
        <bgColor rgb="FF444444"/>
      </patternFill>
    </fill>
    <fill>
      <patternFill patternType="solid">
        <fgColor rgb="FFFFF8F8"/>
        <bgColor rgb="FFF8F9FA"/>
      </patternFill>
    </fill>
    <fill>
      <patternFill patternType="solid">
        <fgColor rgb="FFFFFDE7"/>
        <bgColor rgb="FFFFF8F8"/>
      </patternFill>
    </fill>
    <fill>
      <patternFill patternType="solid">
        <fgColor rgb="FFFDECEA"/>
        <bgColor rgb="FFFFF8F8"/>
      </patternFill>
    </fill>
    <fill>
      <patternFill patternType="solid">
        <fgColor rgb="FFFFFFFF"/>
        <bgColor rgb="FFFFF8F8"/>
      </patternFill>
    </fill>
    <fill>
      <patternFill patternType="solid">
        <fgColor rgb="FFD6EAF8"/>
        <bgColor rgb="FFD4EDDA"/>
      </patternFill>
    </fill>
    <fill>
      <patternFill patternType="solid">
        <fgColor rgb="FFFFF3CD"/>
        <bgColor rgb="FFFDECEA"/>
      </patternFill>
    </fill>
    <fill>
      <patternFill patternType="solid">
        <fgColor rgb="FFD4EDDA"/>
        <bgColor rgb="FFD6EAF8"/>
      </patternFill>
    </fill>
    <fill>
      <patternFill patternType="solid">
        <fgColor rgb="FFF8F9FA"/>
        <bgColor rgb="FFFFF8F8"/>
      </patternFill>
    </fill>
  </fills>
  <borders count="4">
    <border>
      <left/>
      <right/>
      <top/>
      <bottom/>
      <diagonal/>
    </border>
    <border>
      <left style="medium">
        <color rgb="FFC0392B"/>
      </left>
      <right/>
      <top style="medium">
        <color rgb="FFC0392B"/>
      </top>
      <bottom style="medium">
        <color rgb="FFC0392B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3" fillId="8" borderId="3" xfId="0" applyFont="1" applyFill="1" applyBorder="1" applyAlignment="1">
      <alignment horizontal="left" vertical="center" wrapText="1" indent="2"/>
    </xf>
    <xf numFmtId="0" fontId="13" fillId="12" borderId="3" xfId="0" applyFont="1" applyFill="1" applyBorder="1" applyAlignment="1">
      <alignment horizontal="left" vertical="center" wrapText="1" indent="2"/>
    </xf>
    <xf numFmtId="0" fontId="10" fillId="2" borderId="0" xfId="0" applyFont="1" applyFill="1" applyAlignment="1">
      <alignment horizontal="right" vertical="center" inden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wrapText="1" indent="2"/>
    </xf>
    <xf numFmtId="0" fontId="5" fillId="5" borderId="1" xfId="0" applyFont="1" applyFill="1" applyBorder="1" applyAlignment="1">
      <alignment horizontal="left" vertical="center" indent="2"/>
    </xf>
    <xf numFmtId="0" fontId="4" fillId="4" borderId="0" xfId="0" applyFont="1" applyFill="1" applyAlignment="1">
      <alignment horizontal="left" vertical="center" indent="1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indent="1"/>
    </xf>
    <xf numFmtId="3" fontId="7" fillId="7" borderId="2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center" indent="1"/>
    </xf>
    <xf numFmtId="3" fontId="7" fillId="8" borderId="2" xfId="0" applyNumberFormat="1" applyFont="1" applyFill="1" applyBorder="1" applyAlignment="1">
      <alignment horizontal="center" vertical="center"/>
    </xf>
    <xf numFmtId="164" fontId="7" fillId="8" borderId="2" xfId="0" applyNumberFormat="1" applyFont="1" applyFill="1" applyBorder="1" applyAlignment="1">
      <alignment horizontal="center" vertical="center"/>
    </xf>
    <xf numFmtId="3" fontId="8" fillId="8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 indent="1"/>
    </xf>
    <xf numFmtId="3" fontId="13" fillId="9" borderId="2" xfId="0" applyNumberFormat="1" applyFont="1" applyFill="1" applyBorder="1" applyAlignment="1">
      <alignment horizontal="center" vertical="center" wrapText="1"/>
    </xf>
    <xf numFmtId="165" fontId="13" fillId="9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 indent="1"/>
    </xf>
    <xf numFmtId="3" fontId="13" fillId="10" borderId="2" xfId="0" applyNumberFormat="1" applyFont="1" applyFill="1" applyBorder="1" applyAlignment="1">
      <alignment horizontal="center" vertical="center" wrapText="1"/>
    </xf>
    <xf numFmtId="165" fontId="13" fillId="10" borderId="2" xfId="0" applyNumberFormat="1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left" vertical="center" wrapText="1" indent="1"/>
    </xf>
    <xf numFmtId="3" fontId="13" fillId="11" borderId="2" xfId="0" applyNumberFormat="1" applyFont="1" applyFill="1" applyBorder="1" applyAlignment="1">
      <alignment horizontal="center" vertical="center" wrapText="1"/>
    </xf>
    <xf numFmtId="165" fontId="13" fillId="11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DE7"/>
      <rgbColor rgb="FFD6EA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9FA"/>
      <rgbColor rgb="FFD4EDDA"/>
      <rgbColor rgb="FFFFF3CD"/>
      <rgbColor rgb="FFFFF8F8"/>
      <rgbColor rgb="FFFF99CC"/>
      <rgbColor rgb="FFCC99FF"/>
      <rgbColor rgb="FFFDECEA"/>
      <rgbColor rgb="FF3366FF"/>
      <rgbColor rgb="FF33CCCC"/>
      <rgbColor rgb="FF99CC00"/>
      <rgbColor rgb="FFFFCC00"/>
      <rgbColor rgb="FFFF9900"/>
      <rgbColor rgb="FFE74C3C"/>
      <rgbColor rgb="FF4A7EBB"/>
      <rgbColor rgb="FFAAAAAA"/>
      <rgbColor rgb="FF003366"/>
      <rgbColor rgb="FF339966"/>
      <rgbColor rgb="FF003300"/>
      <rgbColor rgb="FF444444"/>
      <rgbColor rgb="FFC0392B"/>
      <rgbColor rgb="FF993366"/>
      <rgbColor rgb="FF555555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Tren Rasio Kewirausahaan thd Angkatan Kerja 2021-2025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Pasar Kerja'!$F$4</c:f>
              <c:strCache>
                <c:ptCount val="1"/>
                <c:pt idx="0">
                  <c:v>Rasio thd AK (%)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'Analisis Pasar Kerja'!$A$5:$A$9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'Analisis Pasar Kerja'!$F$5:$F$9</c:f>
              <c:numCache>
                <c:formatCode>0.00\%</c:formatCode>
                <c:ptCount val="5"/>
                <c:pt idx="0">
                  <c:v>40.461888278015337</c:v>
                </c:pt>
                <c:pt idx="1">
                  <c:v>41.54483309216107</c:v>
                </c:pt>
                <c:pt idx="2">
                  <c:v>42.62557893894796</c:v>
                </c:pt>
                <c:pt idx="3">
                  <c:v>43.545655022531882</c:v>
                </c:pt>
                <c:pt idx="4">
                  <c:v>42.651206518332813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300-4CD5-AEFE-BEDD6795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2082023"/>
        <c:axId val="24073267"/>
      </c:lineChart>
      <c:catAx>
        <c:axId val="220820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Tahun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4073267"/>
        <c:crosses val="autoZero"/>
        <c:auto val="1"/>
        <c:lblAlgn val="ctr"/>
        <c:lblOffset val="100"/>
        <c:noMultiLvlLbl val="0"/>
      </c:catAx>
      <c:valAx>
        <c:axId val="2407326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Rasio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\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208202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4</xdr:col>
      <xdr:colOff>229970</xdr:colOff>
      <xdr:row>28</xdr:row>
      <xdr:rowOff>37080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opLeftCell="A37" zoomScaleNormal="100" workbookViewId="0">
      <selection activeCell="A44" sqref="A44"/>
    </sheetView>
  </sheetViews>
  <sheetFormatPr defaultColWidth="8.6328125" defaultRowHeight="14.5" x14ac:dyDescent="0.35"/>
  <cols>
    <col min="1" max="1" width="28" customWidth="1"/>
    <col min="2" max="3" width="38" customWidth="1"/>
    <col min="4" max="4" width="40" customWidth="1"/>
    <col min="5" max="11" width="16" customWidth="1"/>
  </cols>
  <sheetData>
    <row r="1" spans="1:11" ht="33.7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" customHeight="1" x14ac:dyDescent="0.3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customHeight="1" x14ac:dyDescent="0.3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7.5" customHeight="1" x14ac:dyDescent="0.35"/>
    <row r="5" spans="1:11" ht="21.75" customHeight="1" x14ac:dyDescent="0.3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21.75" customHeight="1" x14ac:dyDescent="0.35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9.5" customHeight="1" x14ac:dyDescent="0.3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7.5" customHeight="1" x14ac:dyDescent="0.35"/>
    <row r="9" spans="1:11" ht="21.75" customHeight="1" x14ac:dyDescent="0.35">
      <c r="A9" s="9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7.75" customHeight="1" x14ac:dyDescent="0.35">
      <c r="A10" s="13" t="s">
        <v>7</v>
      </c>
      <c r="B10" s="13" t="s">
        <v>8</v>
      </c>
      <c r="C10" s="13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</row>
    <row r="11" spans="1:11" ht="18" customHeight="1" x14ac:dyDescent="0.35">
      <c r="A11" s="14">
        <v>1</v>
      </c>
      <c r="B11" s="15" t="s">
        <v>15</v>
      </c>
      <c r="C11" s="14" t="s">
        <v>16</v>
      </c>
      <c r="D11" s="16">
        <v>887432</v>
      </c>
      <c r="E11" s="16">
        <v>903210</v>
      </c>
      <c r="F11" s="14">
        <v>919500</v>
      </c>
      <c r="G11" s="17">
        <f t="shared" ref="G11:G20" si="0">IF(E11=0,0,(F11-E11)/E11*100)</f>
        <v>1.8035672767130566</v>
      </c>
      <c r="H11" s="15" t="s">
        <v>17</v>
      </c>
    </row>
    <row r="12" spans="1:11" ht="18" customHeight="1" x14ac:dyDescent="0.35">
      <c r="A12" s="18">
        <v>2</v>
      </c>
      <c r="B12" s="19" t="s">
        <v>18</v>
      </c>
      <c r="C12" s="18" t="s">
        <v>16</v>
      </c>
      <c r="D12" s="20">
        <v>612543</v>
      </c>
      <c r="E12" s="20">
        <v>625780</v>
      </c>
      <c r="F12" s="18">
        <v>638200</v>
      </c>
      <c r="G12" s="21">
        <f t="shared" si="0"/>
        <v>1.9847230656141135</v>
      </c>
      <c r="H12" s="19" t="s">
        <v>19</v>
      </c>
    </row>
    <row r="13" spans="1:11" ht="18" customHeight="1" x14ac:dyDescent="0.35">
      <c r="A13" s="14">
        <v>3</v>
      </c>
      <c r="B13" s="15" t="s">
        <v>20</v>
      </c>
      <c r="C13" s="14" t="s">
        <v>16</v>
      </c>
      <c r="D13" s="16">
        <v>574320</v>
      </c>
      <c r="E13" s="16">
        <v>588450</v>
      </c>
      <c r="F13" s="14">
        <v>601300</v>
      </c>
      <c r="G13" s="17">
        <f t="shared" si="0"/>
        <v>2.1837029484238255</v>
      </c>
      <c r="H13" s="15" t="s">
        <v>21</v>
      </c>
    </row>
    <row r="14" spans="1:11" ht="18" customHeight="1" x14ac:dyDescent="0.35">
      <c r="A14" s="18">
        <v>4</v>
      </c>
      <c r="B14" s="19" t="s">
        <v>22</v>
      </c>
      <c r="C14" s="18" t="s">
        <v>16</v>
      </c>
      <c r="D14" s="20">
        <v>38223</v>
      </c>
      <c r="E14" s="20">
        <v>37330</v>
      </c>
      <c r="F14" s="18">
        <v>36900</v>
      </c>
      <c r="G14" s="21">
        <f t="shared" si="0"/>
        <v>-1.1518885614787036</v>
      </c>
      <c r="H14" s="19" t="s">
        <v>23</v>
      </c>
    </row>
    <row r="15" spans="1:11" ht="18" customHeight="1" x14ac:dyDescent="0.35">
      <c r="A15" s="14">
        <v>5</v>
      </c>
      <c r="B15" s="15" t="s">
        <v>24</v>
      </c>
      <c r="C15" s="14" t="s">
        <v>25</v>
      </c>
      <c r="D15" s="17">
        <v>69.02</v>
      </c>
      <c r="E15" s="17">
        <v>69.28</v>
      </c>
      <c r="F15" s="14">
        <v>69.45</v>
      </c>
      <c r="G15" s="17">
        <f t="shared" si="0"/>
        <v>0.24538106235566065</v>
      </c>
      <c r="H15" s="15" t="s">
        <v>26</v>
      </c>
    </row>
    <row r="16" spans="1:11" ht="18" customHeight="1" x14ac:dyDescent="0.35">
      <c r="A16" s="18">
        <v>6</v>
      </c>
      <c r="B16" s="19" t="s">
        <v>27</v>
      </c>
      <c r="C16" s="18" t="s">
        <v>25</v>
      </c>
      <c r="D16" s="21">
        <v>6.24</v>
      </c>
      <c r="E16" s="21">
        <v>5.96</v>
      </c>
      <c r="F16" s="18">
        <v>5.78</v>
      </c>
      <c r="G16" s="21">
        <f t="shared" si="0"/>
        <v>-3.0201342281879149</v>
      </c>
      <c r="H16" s="19" t="s">
        <v>28</v>
      </c>
    </row>
    <row r="17" spans="1:11" ht="18" customHeight="1" x14ac:dyDescent="0.35">
      <c r="A17" s="14">
        <v>7</v>
      </c>
      <c r="B17" s="15" t="s">
        <v>29</v>
      </c>
      <c r="C17" s="14" t="s">
        <v>16</v>
      </c>
      <c r="D17" s="16">
        <v>187430</v>
      </c>
      <c r="E17" s="16">
        <v>196540</v>
      </c>
      <c r="F17" s="14">
        <v>207800</v>
      </c>
      <c r="G17" s="17">
        <f t="shared" si="0"/>
        <v>5.7291136664292255</v>
      </c>
      <c r="H17" s="15" t="s">
        <v>30</v>
      </c>
    </row>
    <row r="18" spans="1:11" ht="18" customHeight="1" x14ac:dyDescent="0.35">
      <c r="A18" s="18">
        <v>8</v>
      </c>
      <c r="B18" s="19" t="s">
        <v>31</v>
      </c>
      <c r="C18" s="18" t="s">
        <v>16</v>
      </c>
      <c r="D18" s="20">
        <v>12340</v>
      </c>
      <c r="E18" s="20">
        <v>13210</v>
      </c>
      <c r="F18" s="18">
        <v>14100</v>
      </c>
      <c r="G18" s="21">
        <f t="shared" si="0"/>
        <v>6.7373202119606361</v>
      </c>
      <c r="H18" s="19" t="s">
        <v>32</v>
      </c>
    </row>
    <row r="19" spans="1:11" ht="18" customHeight="1" x14ac:dyDescent="0.35">
      <c r="A19" s="14">
        <v>9</v>
      </c>
      <c r="B19" s="15" t="s">
        <v>33</v>
      </c>
      <c r="C19" s="14" t="s">
        <v>16</v>
      </c>
      <c r="D19" s="16">
        <v>45670</v>
      </c>
      <c r="E19" s="16">
        <v>47890</v>
      </c>
      <c r="F19" s="14">
        <v>50200</v>
      </c>
      <c r="G19" s="17">
        <f t="shared" si="0"/>
        <v>4.8235539778659433</v>
      </c>
      <c r="H19" s="15" t="s">
        <v>34</v>
      </c>
    </row>
    <row r="20" spans="1:11" ht="18" customHeight="1" x14ac:dyDescent="0.35">
      <c r="A20" s="18">
        <v>10</v>
      </c>
      <c r="B20" s="19" t="s">
        <v>35</v>
      </c>
      <c r="C20" s="18" t="s">
        <v>16</v>
      </c>
      <c r="D20" s="22">
        <f>D17+D18+D19</f>
        <v>245440</v>
      </c>
      <c r="E20" s="22">
        <f>E17+E18+E19</f>
        <v>257640</v>
      </c>
      <c r="F20" s="22">
        <f>F17+F18+F19</f>
        <v>272100</v>
      </c>
      <c r="G20" s="21">
        <f t="shared" si="0"/>
        <v>5.6124825337680484</v>
      </c>
      <c r="H20" s="19" t="s">
        <v>36</v>
      </c>
    </row>
    <row r="21" spans="1:11" ht="18" customHeight="1" x14ac:dyDescent="0.35">
      <c r="A21" s="14">
        <v>11</v>
      </c>
      <c r="B21" s="15" t="s">
        <v>37</v>
      </c>
      <c r="C21" s="14" t="s">
        <v>25</v>
      </c>
      <c r="D21" s="23">
        <f>IF(D12=0,0,D20/D12*100)</f>
        <v>40.069023725681298</v>
      </c>
      <c r="E21" s="23">
        <f>IF(E12=0,0,E20/E12*100)</f>
        <v>41.171018568826106</v>
      </c>
      <c r="F21" s="23">
        <f>IF(F12=0,0,F20/F12*100)</f>
        <v>42.635537449075521</v>
      </c>
      <c r="G21" s="14"/>
      <c r="H21" s="15" t="s">
        <v>38</v>
      </c>
    </row>
    <row r="22" spans="1:11" ht="18" customHeight="1" x14ac:dyDescent="0.35">
      <c r="A22" s="18">
        <v>12</v>
      </c>
      <c r="B22" s="19" t="s">
        <v>39</v>
      </c>
      <c r="C22" s="18" t="s">
        <v>25</v>
      </c>
      <c r="D22" s="24">
        <f>IF(D11=0,0,D20/D11*100)</f>
        <v>27.657330364467363</v>
      </c>
      <c r="E22" s="24">
        <f>IF(E11=0,0,E20/E11*100)</f>
        <v>28.524927757664329</v>
      </c>
      <c r="F22" s="24">
        <f>IF(F11=0,0,F20/F11*100)</f>
        <v>29.592169657422513</v>
      </c>
      <c r="G22" s="18"/>
      <c r="H22" s="19" t="s">
        <v>40</v>
      </c>
    </row>
    <row r="24" spans="1:11" ht="21.75" customHeight="1" x14ac:dyDescent="0.35">
      <c r="A24" s="9" t="s">
        <v>41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36" customHeight="1" x14ac:dyDescent="0.35">
      <c r="A25" s="13" t="s">
        <v>7</v>
      </c>
      <c r="B25" s="13" t="s">
        <v>42</v>
      </c>
      <c r="C25" s="13" t="s">
        <v>18</v>
      </c>
      <c r="D25" s="13" t="s">
        <v>20</v>
      </c>
      <c r="E25" s="13" t="s">
        <v>43</v>
      </c>
      <c r="F25" s="13" t="s">
        <v>44</v>
      </c>
      <c r="G25" s="13" t="s">
        <v>45</v>
      </c>
      <c r="H25" s="13" t="s">
        <v>46</v>
      </c>
      <c r="I25" s="13" t="s">
        <v>47</v>
      </c>
      <c r="J25" s="13" t="s">
        <v>48</v>
      </c>
      <c r="K25" s="13" t="s">
        <v>49</v>
      </c>
    </row>
    <row r="26" spans="1:11" ht="18" customHeight="1" x14ac:dyDescent="0.35">
      <c r="A26" s="14">
        <v>1</v>
      </c>
      <c r="B26" s="15" t="s">
        <v>50</v>
      </c>
      <c r="C26" s="16">
        <v>98430</v>
      </c>
      <c r="D26" s="16">
        <v>93210</v>
      </c>
      <c r="E26" s="17">
        <f t="shared" ref="E26:E35" si="1">IF(C26=0,0,(C26-D26)/C26*100)</f>
        <v>5.3032612008533988</v>
      </c>
      <c r="F26" s="16">
        <v>28900</v>
      </c>
      <c r="G26" s="16">
        <v>7800</v>
      </c>
      <c r="H26" s="16">
        <f t="shared" ref="H26:H35" si="2">F26+G26</f>
        <v>36700</v>
      </c>
      <c r="I26" s="17">
        <f t="shared" ref="I26:I35" si="3">IF(C26=0,0,H26/C26*100)</f>
        <v>37.285380473432895</v>
      </c>
      <c r="J26" s="17">
        <f>IF(234000=0,0,H26/234000*100)</f>
        <v>15.683760683760683</v>
      </c>
      <c r="K26" s="15" t="s">
        <v>51</v>
      </c>
    </row>
    <row r="27" spans="1:11" ht="18" customHeight="1" x14ac:dyDescent="0.35">
      <c r="A27" s="18">
        <v>2</v>
      </c>
      <c r="B27" s="19" t="s">
        <v>52</v>
      </c>
      <c r="C27" s="20">
        <v>46780</v>
      </c>
      <c r="D27" s="20">
        <v>44230</v>
      </c>
      <c r="E27" s="21">
        <f t="shared" si="1"/>
        <v>5.4510474561778537</v>
      </c>
      <c r="F27" s="20">
        <v>12100</v>
      </c>
      <c r="G27" s="20">
        <v>3200</v>
      </c>
      <c r="H27" s="20">
        <f t="shared" si="2"/>
        <v>15300</v>
      </c>
      <c r="I27" s="21">
        <f t="shared" si="3"/>
        <v>32.706284737067122</v>
      </c>
      <c r="J27" s="21">
        <f>IF(111000=0,0,H27/111000*100)</f>
        <v>13.783783783783784</v>
      </c>
      <c r="K27" s="19" t="s">
        <v>53</v>
      </c>
    </row>
    <row r="28" spans="1:11" ht="18" customHeight="1" x14ac:dyDescent="0.35">
      <c r="A28" s="14">
        <v>3</v>
      </c>
      <c r="B28" s="15" t="s">
        <v>54</v>
      </c>
      <c r="C28" s="16">
        <v>55320</v>
      </c>
      <c r="D28" s="16">
        <v>52430</v>
      </c>
      <c r="E28" s="17">
        <f t="shared" si="1"/>
        <v>5.2241503976861896</v>
      </c>
      <c r="F28" s="16">
        <v>14500</v>
      </c>
      <c r="G28" s="16">
        <v>2900</v>
      </c>
      <c r="H28" s="16">
        <f t="shared" si="2"/>
        <v>17400</v>
      </c>
      <c r="I28" s="17">
        <f t="shared" si="3"/>
        <v>31.453362255965295</v>
      </c>
      <c r="J28" s="17">
        <f>IF(131000=0,0,H28/131000*100)</f>
        <v>13.282442748091603</v>
      </c>
      <c r="K28" s="15" t="s">
        <v>55</v>
      </c>
    </row>
    <row r="29" spans="1:11" ht="18" customHeight="1" x14ac:dyDescent="0.35">
      <c r="A29" s="18">
        <v>4</v>
      </c>
      <c r="B29" s="19" t="s">
        <v>56</v>
      </c>
      <c r="C29" s="20">
        <v>82430</v>
      </c>
      <c r="D29" s="20">
        <v>78100</v>
      </c>
      <c r="E29" s="21">
        <f t="shared" si="1"/>
        <v>5.2529418900885601</v>
      </c>
      <c r="F29" s="20">
        <v>22300</v>
      </c>
      <c r="G29" s="20">
        <v>4500</v>
      </c>
      <c r="H29" s="20">
        <f t="shared" si="2"/>
        <v>26800</v>
      </c>
      <c r="I29" s="21">
        <f t="shared" si="3"/>
        <v>32.51243479315783</v>
      </c>
      <c r="J29" s="21">
        <f>IF(195000=0,0,H29/195000*100)</f>
        <v>13.743589743589743</v>
      </c>
      <c r="K29" s="19" t="s">
        <v>57</v>
      </c>
    </row>
    <row r="30" spans="1:11" ht="18" customHeight="1" x14ac:dyDescent="0.35">
      <c r="A30" s="14">
        <v>5</v>
      </c>
      <c r="B30" s="15" t="s">
        <v>58</v>
      </c>
      <c r="C30" s="16">
        <v>41230</v>
      </c>
      <c r="D30" s="16">
        <v>38900</v>
      </c>
      <c r="E30" s="17">
        <f t="shared" si="1"/>
        <v>5.6512248362842588</v>
      </c>
      <c r="F30" s="16">
        <v>10800</v>
      </c>
      <c r="G30" s="16">
        <v>2100</v>
      </c>
      <c r="H30" s="16">
        <f t="shared" si="2"/>
        <v>12900</v>
      </c>
      <c r="I30" s="17">
        <f t="shared" si="3"/>
        <v>31.287897162260492</v>
      </c>
      <c r="J30" s="17">
        <f>IF(99000=0,0,H30/99000*100)</f>
        <v>13.030303030303031</v>
      </c>
      <c r="K30" s="15" t="s">
        <v>59</v>
      </c>
    </row>
    <row r="31" spans="1:11" ht="18" customHeight="1" x14ac:dyDescent="0.35">
      <c r="A31" s="18">
        <v>6</v>
      </c>
      <c r="B31" s="19" t="s">
        <v>60</v>
      </c>
      <c r="C31" s="20">
        <v>94320</v>
      </c>
      <c r="D31" s="20">
        <v>89300</v>
      </c>
      <c r="E31" s="21">
        <f t="shared" si="1"/>
        <v>5.3223070398642918</v>
      </c>
      <c r="F31" s="20">
        <v>25600</v>
      </c>
      <c r="G31" s="20">
        <v>5400</v>
      </c>
      <c r="H31" s="20">
        <f t="shared" si="2"/>
        <v>31000</v>
      </c>
      <c r="I31" s="21">
        <f t="shared" si="3"/>
        <v>32.866836301950805</v>
      </c>
      <c r="J31" s="21">
        <f>IF(225000=0,0,H31/225000*100)</f>
        <v>13.777777777777779</v>
      </c>
      <c r="K31" s="19" t="s">
        <v>61</v>
      </c>
    </row>
    <row r="32" spans="1:11" ht="18" customHeight="1" x14ac:dyDescent="0.35">
      <c r="A32" s="14">
        <v>7</v>
      </c>
      <c r="B32" s="15" t="s">
        <v>62</v>
      </c>
      <c r="C32" s="16">
        <v>23100</v>
      </c>
      <c r="D32" s="16">
        <v>21800</v>
      </c>
      <c r="E32" s="17">
        <f t="shared" si="1"/>
        <v>5.6277056277056277</v>
      </c>
      <c r="F32" s="16">
        <v>5900</v>
      </c>
      <c r="G32" s="16">
        <v>1100</v>
      </c>
      <c r="H32" s="16">
        <f t="shared" si="2"/>
        <v>7000</v>
      </c>
      <c r="I32" s="17">
        <f t="shared" si="3"/>
        <v>30.303030303030305</v>
      </c>
      <c r="J32" s="17">
        <f>IF(55000=0,0,H32/55000*100)</f>
        <v>12.727272727272727</v>
      </c>
      <c r="K32" s="15" t="s">
        <v>63</v>
      </c>
    </row>
    <row r="33" spans="1:11" ht="18" customHeight="1" x14ac:dyDescent="0.35">
      <c r="A33" s="18">
        <v>8</v>
      </c>
      <c r="B33" s="19" t="s">
        <v>64</v>
      </c>
      <c r="C33" s="20">
        <v>48430</v>
      </c>
      <c r="D33" s="20">
        <v>45900</v>
      </c>
      <c r="E33" s="21">
        <f t="shared" si="1"/>
        <v>5.2240346892422052</v>
      </c>
      <c r="F33" s="20">
        <v>12700</v>
      </c>
      <c r="G33" s="20">
        <v>2500</v>
      </c>
      <c r="H33" s="20">
        <f t="shared" si="2"/>
        <v>15200</v>
      </c>
      <c r="I33" s="21">
        <f t="shared" si="3"/>
        <v>31.385504852364239</v>
      </c>
      <c r="J33" s="21">
        <f>IF(115000=0,0,H33/115000*100)</f>
        <v>13.217391304347824</v>
      </c>
      <c r="K33" s="19" t="s">
        <v>65</v>
      </c>
    </row>
    <row r="34" spans="1:11" ht="18" customHeight="1" x14ac:dyDescent="0.35">
      <c r="A34" s="14">
        <v>9</v>
      </c>
      <c r="B34" s="15" t="s">
        <v>66</v>
      </c>
      <c r="C34" s="16">
        <v>25670</v>
      </c>
      <c r="D34" s="16">
        <v>24200</v>
      </c>
      <c r="E34" s="17">
        <f t="shared" si="1"/>
        <v>5.7265290222049083</v>
      </c>
      <c r="F34" s="16">
        <v>6400</v>
      </c>
      <c r="G34" s="16">
        <v>1200</v>
      </c>
      <c r="H34" s="16">
        <f t="shared" si="2"/>
        <v>7600</v>
      </c>
      <c r="I34" s="17">
        <f t="shared" si="3"/>
        <v>29.606544604596806</v>
      </c>
      <c r="J34" s="17">
        <f>IF(61000=0,0,H34/61000*100)</f>
        <v>12.459016393442624</v>
      </c>
      <c r="K34" s="15" t="s">
        <v>67</v>
      </c>
    </row>
    <row r="35" spans="1:11" ht="18" customHeight="1" x14ac:dyDescent="0.35">
      <c r="A35" s="18">
        <v>10</v>
      </c>
      <c r="B35" s="19" t="s">
        <v>68</v>
      </c>
      <c r="C35" s="20">
        <v>35490</v>
      </c>
      <c r="D35" s="20">
        <v>33600</v>
      </c>
      <c r="E35" s="21">
        <f t="shared" si="1"/>
        <v>5.3254437869822491</v>
      </c>
      <c r="F35" s="20">
        <v>9100</v>
      </c>
      <c r="G35" s="20">
        <v>1900</v>
      </c>
      <c r="H35" s="20">
        <f t="shared" si="2"/>
        <v>11000</v>
      </c>
      <c r="I35" s="21">
        <f t="shared" si="3"/>
        <v>30.994646379261763</v>
      </c>
      <c r="J35" s="21">
        <f>IF(84000=0,0,H35/84000*100)</f>
        <v>13.095238095238097</v>
      </c>
      <c r="K35" s="19" t="s">
        <v>69</v>
      </c>
    </row>
    <row r="36" spans="1:11" ht="19.5" customHeight="1" x14ac:dyDescent="0.35">
      <c r="A36" s="6" t="s">
        <v>70</v>
      </c>
      <c r="B36" s="6"/>
      <c r="C36" s="25">
        <f>SUM(C26:C35)</f>
        <v>551200</v>
      </c>
      <c r="D36" s="25">
        <f>SUM(D26:D35)</f>
        <v>521670</v>
      </c>
      <c r="E36" s="26">
        <f>AVERAGE(E26:E35)</f>
        <v>5.4108645947089542</v>
      </c>
      <c r="F36" s="25">
        <f>SUM(F26:F35)</f>
        <v>148300</v>
      </c>
      <c r="G36" s="25">
        <f>SUM(G26:G35)</f>
        <v>32600</v>
      </c>
      <c r="H36" s="25">
        <f>SUM(H26:H35)</f>
        <v>180900</v>
      </c>
      <c r="I36" s="26">
        <f>AVERAGE(I26:I35)</f>
        <v>32.040192186308758</v>
      </c>
      <c r="J36" s="26">
        <f>AVERAGE(J26:J35)</f>
        <v>13.480057628760786</v>
      </c>
      <c r="K36" s="27" t="s">
        <v>71</v>
      </c>
    </row>
    <row r="37" spans="1:11" ht="7.5" customHeight="1" x14ac:dyDescent="0.35"/>
    <row r="38" spans="1:11" ht="21.75" customHeight="1" x14ac:dyDescent="0.35">
      <c r="A38" s="9" t="s">
        <v>72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24" customHeight="1" x14ac:dyDescent="0.35">
      <c r="A39" s="28" t="s">
        <v>73</v>
      </c>
      <c r="B39" s="28" t="s">
        <v>74</v>
      </c>
      <c r="C39" s="28" t="s">
        <v>75</v>
      </c>
      <c r="D39" s="28" t="s">
        <v>76</v>
      </c>
    </row>
    <row r="40" spans="1:11" ht="19.5" customHeight="1" x14ac:dyDescent="0.35">
      <c r="A40" s="15" t="s">
        <v>77</v>
      </c>
      <c r="B40" s="15" t="s">
        <v>78</v>
      </c>
      <c r="C40" s="15" t="s">
        <v>79</v>
      </c>
      <c r="D40" s="15" t="s">
        <v>80</v>
      </c>
    </row>
    <row r="41" spans="1:11" ht="19.5" customHeight="1" x14ac:dyDescent="0.35">
      <c r="A41" s="19" t="s">
        <v>81</v>
      </c>
      <c r="B41" s="19" t="s">
        <v>82</v>
      </c>
      <c r="C41" s="19" t="s">
        <v>83</v>
      </c>
      <c r="D41" s="19" t="s">
        <v>84</v>
      </c>
    </row>
    <row r="42" spans="1:11" ht="19.5" customHeight="1" x14ac:dyDescent="0.35">
      <c r="A42" s="15" t="s">
        <v>85</v>
      </c>
      <c r="B42" s="15" t="s">
        <v>86</v>
      </c>
      <c r="C42" s="15" t="s">
        <v>87</v>
      </c>
      <c r="D42" s="15" t="s">
        <v>88</v>
      </c>
    </row>
    <row r="43" spans="1:11" ht="19.5" customHeight="1" x14ac:dyDescent="0.35">
      <c r="A43" s="19" t="s">
        <v>89</v>
      </c>
      <c r="B43" s="19" t="s">
        <v>90</v>
      </c>
      <c r="C43" s="19" t="s">
        <v>91</v>
      </c>
      <c r="D43" s="19" t="s">
        <v>92</v>
      </c>
    </row>
    <row r="44" spans="1:11" ht="19.5" customHeight="1" x14ac:dyDescent="0.35">
      <c r="A44" s="15" t="s">
        <v>93</v>
      </c>
      <c r="B44" s="15" t="s">
        <v>94</v>
      </c>
      <c r="C44" s="15" t="s">
        <v>95</v>
      </c>
      <c r="D44" s="15" t="s">
        <v>96</v>
      </c>
    </row>
    <row r="45" spans="1:11" ht="19.5" customHeight="1" x14ac:dyDescent="0.35">
      <c r="A45" s="19" t="s">
        <v>97</v>
      </c>
      <c r="B45" s="19" t="s">
        <v>98</v>
      </c>
      <c r="C45" s="19" t="s">
        <v>99</v>
      </c>
      <c r="D45" s="19" t="s">
        <v>100</v>
      </c>
    </row>
  </sheetData>
  <mergeCells count="10">
    <mergeCell ref="A7:K7"/>
    <mergeCell ref="A9:K9"/>
    <mergeCell ref="A24:K24"/>
    <mergeCell ref="A36:B36"/>
    <mergeCell ref="A38:K38"/>
    <mergeCell ref="A1:K1"/>
    <mergeCell ref="A2:K2"/>
    <mergeCell ref="A3:K3"/>
    <mergeCell ref="A5:K5"/>
    <mergeCell ref="A6:K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workbookViewId="0">
      <selection activeCell="E8" sqref="E8"/>
    </sheetView>
  </sheetViews>
  <sheetFormatPr defaultColWidth="8.6328125" defaultRowHeight="14.5" x14ac:dyDescent="0.35"/>
  <cols>
    <col min="1" max="1" width="4.453125" bestFit="1" customWidth="1"/>
    <col min="2" max="2" width="38" customWidth="1"/>
    <col min="3" max="9" width="18" customWidth="1"/>
  </cols>
  <sheetData>
    <row r="1" spans="1:9" ht="30" customHeight="1" x14ac:dyDescent="0.35">
      <c r="A1" s="5" t="s">
        <v>101</v>
      </c>
      <c r="B1" s="5"/>
      <c r="C1" s="5"/>
      <c r="D1" s="5"/>
      <c r="E1" s="5"/>
      <c r="F1" s="5"/>
      <c r="G1" s="5"/>
      <c r="H1" s="5"/>
      <c r="I1" s="5"/>
    </row>
    <row r="3" spans="1:9" ht="21.75" customHeight="1" x14ac:dyDescent="0.35">
      <c r="A3" s="9" t="s">
        <v>102</v>
      </c>
      <c r="B3" s="9"/>
      <c r="C3" s="9"/>
      <c r="D3" s="9"/>
      <c r="E3" s="9"/>
      <c r="F3" s="9"/>
      <c r="G3" s="9"/>
      <c r="H3" s="9"/>
      <c r="I3" s="9"/>
    </row>
    <row r="4" spans="1:9" ht="27.75" customHeight="1" x14ac:dyDescent="0.35">
      <c r="A4" s="13" t="s">
        <v>103</v>
      </c>
      <c r="B4" s="13" t="s">
        <v>18</v>
      </c>
      <c r="C4" s="13" t="s">
        <v>20</v>
      </c>
      <c r="D4" s="13" t="s">
        <v>43</v>
      </c>
      <c r="E4" s="13" t="s">
        <v>46</v>
      </c>
      <c r="F4" s="13" t="s">
        <v>104</v>
      </c>
      <c r="G4" s="13" t="s">
        <v>105</v>
      </c>
      <c r="H4" s="13" t="s">
        <v>106</v>
      </c>
    </row>
    <row r="5" spans="1:9" ht="18" customHeight="1" x14ac:dyDescent="0.35">
      <c r="A5" s="14">
        <v>2021</v>
      </c>
      <c r="B5" s="16">
        <v>589320</v>
      </c>
      <c r="C5" s="16">
        <v>550100</v>
      </c>
      <c r="D5" s="17">
        <f>IF(B5=0,0,(B5-C5)/B5*100)</f>
        <v>6.6551279440711335</v>
      </c>
      <c r="E5" s="16">
        <v>238450</v>
      </c>
      <c r="F5" s="17">
        <f>IF(B5=0,0,E5/B5*100)</f>
        <v>40.461888278015337</v>
      </c>
      <c r="G5" s="17">
        <f>IF(854000=0,0,E5/854000*100)</f>
        <v>27.921545667447305</v>
      </c>
      <c r="H5" s="14"/>
    </row>
    <row r="6" spans="1:9" ht="18" customHeight="1" x14ac:dyDescent="0.35">
      <c r="A6" s="18">
        <v>2022</v>
      </c>
      <c r="B6" s="20">
        <v>601230</v>
      </c>
      <c r="C6" s="20">
        <v>563400</v>
      </c>
      <c r="D6" s="21">
        <f>IF(B6=0,0,(B6-C6)/B6*100)</f>
        <v>6.2921011925552621</v>
      </c>
      <c r="E6" s="20">
        <v>249780</v>
      </c>
      <c r="F6" s="21">
        <f>IF(B6=0,0,E6/B6*100)</f>
        <v>41.54483309216107</v>
      </c>
      <c r="G6" s="21">
        <f>IF(871000=0,0,E6/871000*100)</f>
        <v>28.677382319173361</v>
      </c>
      <c r="H6" s="21">
        <f>IF(E5=0,0,(E6-E5)/E5*100)</f>
        <v>4.7515202348500738</v>
      </c>
    </row>
    <row r="7" spans="1:9" ht="18" customHeight="1" x14ac:dyDescent="0.35">
      <c r="A7" s="14">
        <v>2023</v>
      </c>
      <c r="B7" s="16">
        <v>612543</v>
      </c>
      <c r="C7" s="16">
        <v>574320</v>
      </c>
      <c r="D7" s="17">
        <f>IF(B7=0,0,(B7-C7)/B7*100)</f>
        <v>6.2400517188181075</v>
      </c>
      <c r="E7" s="16">
        <v>261100</v>
      </c>
      <c r="F7" s="17">
        <f>IF(B7=0,0,E7/B7*100)</f>
        <v>42.62557893894796</v>
      </c>
      <c r="G7" s="17">
        <f>IF(887432=0,0,E7/887432*100)</f>
        <v>29.421972613112889</v>
      </c>
      <c r="H7" s="17">
        <f>IF(E6=0,0,(E7-E6)/E6*100)</f>
        <v>4.5319881495716228</v>
      </c>
    </row>
    <row r="8" spans="1:9" ht="18" customHeight="1" x14ac:dyDescent="0.35">
      <c r="A8" s="18">
        <v>2024</v>
      </c>
      <c r="B8" s="20">
        <v>625780</v>
      </c>
      <c r="C8" s="20">
        <v>588450</v>
      </c>
      <c r="D8" s="21">
        <f>IF(B8=0,0,(B8-C8)/B8*100)</f>
        <v>5.9653552366646423</v>
      </c>
      <c r="E8" s="20">
        <v>272500</v>
      </c>
      <c r="F8" s="21">
        <f>IF(B8=0,0,E8/B8*100)</f>
        <v>43.545655022531882</v>
      </c>
      <c r="G8" s="21">
        <f>IF(903210=0,0,E8/903210*100)</f>
        <v>30.17017083513247</v>
      </c>
      <c r="H8" s="21">
        <f>IF(E7=0,0,(E8-E7)/E7*100)</f>
        <v>4.3661432401378786</v>
      </c>
    </row>
    <row r="9" spans="1:9" ht="18" customHeight="1" x14ac:dyDescent="0.35">
      <c r="A9" s="14">
        <v>2025</v>
      </c>
      <c r="B9" s="16">
        <v>638200</v>
      </c>
      <c r="C9" s="16">
        <v>601300</v>
      </c>
      <c r="D9" s="17">
        <f>IF(B9=0,0,(B9-C9)/B9*100)</f>
        <v>5.781886555938577</v>
      </c>
      <c r="E9" s="16">
        <v>272200</v>
      </c>
      <c r="F9" s="17">
        <f>IF(B9=0,0,E9/B9*100)</f>
        <v>42.651206518332813</v>
      </c>
      <c r="G9" s="17">
        <f>IF(919500=0,0,E9/919500*100)</f>
        <v>29.603045133224576</v>
      </c>
      <c r="H9" s="17">
        <f>IF(E8=0,0,(E9-E8)/E8*100)</f>
        <v>-0.11009174311926606</v>
      </c>
    </row>
    <row r="25" spans="1:9" ht="21.75" customHeight="1" x14ac:dyDescent="0.35">
      <c r="A25" s="9" t="s">
        <v>107</v>
      </c>
      <c r="B25" s="9"/>
      <c r="C25" s="9"/>
      <c r="D25" s="9"/>
      <c r="E25" s="9"/>
      <c r="F25" s="9"/>
      <c r="G25" s="9"/>
      <c r="H25" s="9"/>
      <c r="I25" s="9"/>
    </row>
    <row r="26" spans="1:9" ht="27.75" customHeight="1" x14ac:dyDescent="0.35">
      <c r="A26" s="13" t="s">
        <v>7</v>
      </c>
      <c r="B26" s="13" t="s">
        <v>108</v>
      </c>
      <c r="C26" s="13" t="s">
        <v>109</v>
      </c>
      <c r="D26" s="13" t="s">
        <v>110</v>
      </c>
      <c r="E26" s="13" t="s">
        <v>111</v>
      </c>
      <c r="F26" s="13" t="s">
        <v>49</v>
      </c>
    </row>
    <row r="27" spans="1:9" ht="18" customHeight="1" x14ac:dyDescent="0.35">
      <c r="A27" s="14">
        <v>1</v>
      </c>
      <c r="B27" s="15" t="s">
        <v>112</v>
      </c>
      <c r="C27" s="16">
        <v>207800</v>
      </c>
      <c r="D27" s="17">
        <f>IF(SUM(C27:C33)=0,0,C27/SUM(C27:C33)*100)</f>
        <v>34.558456677199402</v>
      </c>
      <c r="E27" s="14" t="s">
        <v>113</v>
      </c>
      <c r="F27" s="15" t="s">
        <v>114</v>
      </c>
    </row>
    <row r="28" spans="1:9" ht="18" customHeight="1" x14ac:dyDescent="0.35">
      <c r="A28" s="18">
        <v>2</v>
      </c>
      <c r="B28" s="19" t="s">
        <v>115</v>
      </c>
      <c r="C28" s="20">
        <v>50200</v>
      </c>
      <c r="D28" s="21">
        <f>IF(SUM(C27:C33)=0,0,C28/SUM(C27:C33)*100)</f>
        <v>8.3485780808248791</v>
      </c>
      <c r="E28" s="18" t="s">
        <v>113</v>
      </c>
      <c r="F28" s="19" t="s">
        <v>116</v>
      </c>
    </row>
    <row r="29" spans="1:9" ht="18" customHeight="1" x14ac:dyDescent="0.35">
      <c r="A29" s="14">
        <v>3</v>
      </c>
      <c r="B29" s="15" t="s">
        <v>117</v>
      </c>
      <c r="C29" s="16">
        <v>14100</v>
      </c>
      <c r="D29" s="17">
        <f>IF(SUM(C27:C33)=0,0,C29/SUM(C27:C33)*100)</f>
        <v>2.3449193414269085</v>
      </c>
      <c r="E29" s="14" t="s">
        <v>113</v>
      </c>
      <c r="F29" s="15" t="s">
        <v>118</v>
      </c>
    </row>
    <row r="30" spans="1:9" ht="18" customHeight="1" x14ac:dyDescent="0.35">
      <c r="A30" s="18">
        <v>4</v>
      </c>
      <c r="B30" s="19" t="s">
        <v>119</v>
      </c>
      <c r="C30" s="20">
        <v>198400</v>
      </c>
      <c r="D30" s="21">
        <f>IF(SUM(C27:C33)=0,0,C30/SUM(C27:C33)*100)</f>
        <v>32.995177116248129</v>
      </c>
      <c r="E30" s="18" t="s">
        <v>120</v>
      </c>
      <c r="F30" s="19" t="s">
        <v>121</v>
      </c>
    </row>
    <row r="31" spans="1:9" ht="18" customHeight="1" x14ac:dyDescent="0.35">
      <c r="A31" s="14">
        <v>5</v>
      </c>
      <c r="B31" s="15" t="s">
        <v>122</v>
      </c>
      <c r="C31" s="16">
        <v>54300</v>
      </c>
      <c r="D31" s="17">
        <f>IF(SUM(C27:C33)=0,0,C31/SUM(C27:C33)*100)</f>
        <v>9.0304340595376686</v>
      </c>
      <c r="E31" s="14" t="s">
        <v>120</v>
      </c>
      <c r="F31" s="15" t="s">
        <v>123</v>
      </c>
    </row>
    <row r="32" spans="1:9" ht="18" customHeight="1" x14ac:dyDescent="0.35">
      <c r="A32" s="18">
        <v>6</v>
      </c>
      <c r="B32" s="19" t="s">
        <v>124</v>
      </c>
      <c r="C32" s="20">
        <v>42100</v>
      </c>
      <c r="D32" s="21">
        <f>IF(SUM(C27:C33)=0,0,C32/SUM(C27:C33)*100)</f>
        <v>7.0014967570264428</v>
      </c>
      <c r="E32" s="18" t="s">
        <v>120</v>
      </c>
      <c r="F32" s="19" t="s">
        <v>123</v>
      </c>
    </row>
    <row r="33" spans="1:6" ht="18" customHeight="1" x14ac:dyDescent="0.35">
      <c r="A33" s="14">
        <v>7</v>
      </c>
      <c r="B33" s="15" t="s">
        <v>125</v>
      </c>
      <c r="C33" s="16">
        <v>34400</v>
      </c>
      <c r="D33" s="17">
        <f>IF(SUM(C27:C33)=0,0,C33/SUM(C27:C33)*100)</f>
        <v>5.720937967736571</v>
      </c>
      <c r="E33" s="14" t="s">
        <v>120</v>
      </c>
      <c r="F33" s="15" t="s">
        <v>126</v>
      </c>
    </row>
    <row r="34" spans="1:6" ht="19.5" customHeight="1" x14ac:dyDescent="0.35">
      <c r="A34" s="6" t="s">
        <v>127</v>
      </c>
      <c r="B34" s="6"/>
      <c r="C34" s="25">
        <f>SUM(C27:C33)</f>
        <v>601300</v>
      </c>
    </row>
  </sheetData>
  <mergeCells count="4">
    <mergeCell ref="A1:I1"/>
    <mergeCell ref="A3:I3"/>
    <mergeCell ref="A25:I25"/>
    <mergeCell ref="A34:B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tabSelected="1" topLeftCell="A13" zoomScaleNormal="100" workbookViewId="0">
      <selection sqref="A1:G1"/>
    </sheetView>
  </sheetViews>
  <sheetFormatPr defaultColWidth="8.6328125" defaultRowHeight="14.5" x14ac:dyDescent="0.35"/>
  <cols>
    <col min="1" max="1" width="4" customWidth="1"/>
    <col min="2" max="2" width="48" customWidth="1"/>
    <col min="3" max="3" width="28" customWidth="1"/>
    <col min="4" max="4" width="16" customWidth="1"/>
    <col min="5" max="5" width="18" customWidth="1"/>
    <col min="6" max="7" width="16" customWidth="1"/>
  </cols>
  <sheetData>
    <row r="1" spans="1:7" ht="30" customHeight="1" x14ac:dyDescent="0.35">
      <c r="A1" s="4" t="s">
        <v>128</v>
      </c>
      <c r="B1" s="4"/>
      <c r="C1" s="4"/>
      <c r="D1" s="4"/>
      <c r="E1" s="4"/>
      <c r="F1" s="4"/>
      <c r="G1" s="4"/>
    </row>
    <row r="3" spans="1:7" ht="27.75" customHeight="1" x14ac:dyDescent="0.35">
      <c r="A3" s="13" t="s">
        <v>7</v>
      </c>
      <c r="B3" s="13" t="s">
        <v>129</v>
      </c>
      <c r="C3" s="13" t="s">
        <v>130</v>
      </c>
      <c r="D3" s="13" t="s">
        <v>131</v>
      </c>
      <c r="E3" s="13" t="s">
        <v>132</v>
      </c>
      <c r="F3" s="13" t="s">
        <v>133</v>
      </c>
      <c r="G3" s="13" t="s">
        <v>134</v>
      </c>
    </row>
    <row r="4" spans="1:7" ht="25.5" customHeight="1" x14ac:dyDescent="0.35">
      <c r="A4" s="29">
        <v>1</v>
      </c>
      <c r="B4" s="30" t="s">
        <v>135</v>
      </c>
      <c r="C4" s="30" t="s">
        <v>136</v>
      </c>
      <c r="D4" s="29">
        <v>400</v>
      </c>
      <c r="E4" s="31">
        <v>1800</v>
      </c>
      <c r="F4" s="32">
        <v>78</v>
      </c>
      <c r="G4" s="29" t="s">
        <v>137</v>
      </c>
    </row>
    <row r="5" spans="1:7" ht="25.5" customHeight="1" x14ac:dyDescent="0.35">
      <c r="A5" s="29">
        <v>2</v>
      </c>
      <c r="B5" s="30" t="s">
        <v>138</v>
      </c>
      <c r="C5" s="30" t="s">
        <v>139</v>
      </c>
      <c r="D5" s="29">
        <v>200</v>
      </c>
      <c r="E5" s="31">
        <v>2400</v>
      </c>
      <c r="F5" s="32">
        <v>65</v>
      </c>
      <c r="G5" s="29" t="s">
        <v>137</v>
      </c>
    </row>
    <row r="6" spans="1:7" ht="25.5" customHeight="1" x14ac:dyDescent="0.35">
      <c r="A6" s="29">
        <v>3</v>
      </c>
      <c r="B6" s="30" t="s">
        <v>140</v>
      </c>
      <c r="C6" s="30" t="s">
        <v>141</v>
      </c>
      <c r="D6" s="29">
        <v>300</v>
      </c>
      <c r="E6" s="31">
        <v>3200</v>
      </c>
      <c r="F6" s="32">
        <v>55</v>
      </c>
      <c r="G6" s="29" t="s">
        <v>137</v>
      </c>
    </row>
    <row r="7" spans="1:7" ht="25.5" customHeight="1" x14ac:dyDescent="0.35">
      <c r="A7" s="29">
        <v>4</v>
      </c>
      <c r="B7" s="30" t="s">
        <v>142</v>
      </c>
      <c r="C7" s="30" t="s">
        <v>143</v>
      </c>
      <c r="D7" s="29">
        <v>500</v>
      </c>
      <c r="E7" s="31">
        <v>2100</v>
      </c>
      <c r="F7" s="32">
        <v>82</v>
      </c>
      <c r="G7" s="29" t="s">
        <v>137</v>
      </c>
    </row>
    <row r="8" spans="1:7" ht="25.5" customHeight="1" x14ac:dyDescent="0.35">
      <c r="A8" s="29">
        <v>5</v>
      </c>
      <c r="B8" s="30" t="s">
        <v>144</v>
      </c>
      <c r="C8" s="30" t="s">
        <v>145</v>
      </c>
      <c r="D8" s="29">
        <v>150</v>
      </c>
      <c r="E8" s="31">
        <v>900</v>
      </c>
      <c r="F8" s="32">
        <v>70</v>
      </c>
      <c r="G8" s="29" t="s">
        <v>137</v>
      </c>
    </row>
    <row r="9" spans="1:7" ht="25.5" customHeight="1" x14ac:dyDescent="0.35">
      <c r="A9" s="33">
        <v>6</v>
      </c>
      <c r="B9" s="34" t="s">
        <v>146</v>
      </c>
      <c r="C9" s="34" t="s">
        <v>147</v>
      </c>
      <c r="D9" s="33">
        <v>250</v>
      </c>
      <c r="E9" s="35">
        <v>750</v>
      </c>
      <c r="F9" s="36">
        <v>90</v>
      </c>
      <c r="G9" s="33" t="s">
        <v>148</v>
      </c>
    </row>
    <row r="10" spans="1:7" ht="25.5" customHeight="1" x14ac:dyDescent="0.35">
      <c r="A10" s="37">
        <v>7</v>
      </c>
      <c r="B10" s="38" t="s">
        <v>149</v>
      </c>
      <c r="C10" s="38" t="s">
        <v>150</v>
      </c>
      <c r="D10" s="37">
        <v>800</v>
      </c>
      <c r="E10" s="39">
        <v>450</v>
      </c>
      <c r="F10" s="40">
        <v>100</v>
      </c>
      <c r="G10" s="37" t="s">
        <v>151</v>
      </c>
    </row>
    <row r="11" spans="1:7" ht="25.5" customHeight="1" x14ac:dyDescent="0.35">
      <c r="A11" s="29">
        <v>8</v>
      </c>
      <c r="B11" s="30" t="s">
        <v>152</v>
      </c>
      <c r="C11" s="30" t="s">
        <v>153</v>
      </c>
      <c r="D11" s="29">
        <v>120</v>
      </c>
      <c r="E11" s="31">
        <v>1600</v>
      </c>
      <c r="F11" s="32">
        <v>48</v>
      </c>
      <c r="G11" s="29" t="s">
        <v>137</v>
      </c>
    </row>
    <row r="12" spans="1:7" ht="25.5" customHeight="1" x14ac:dyDescent="0.35">
      <c r="A12" s="37">
        <v>9</v>
      </c>
      <c r="B12" s="38" t="s">
        <v>154</v>
      </c>
      <c r="C12" s="38" t="s">
        <v>155</v>
      </c>
      <c r="D12" s="37">
        <v>2000</v>
      </c>
      <c r="E12" s="39">
        <v>350</v>
      </c>
      <c r="F12" s="40">
        <v>100</v>
      </c>
      <c r="G12" s="37" t="s">
        <v>151</v>
      </c>
    </row>
    <row r="13" spans="1:7" ht="25.5" customHeight="1" x14ac:dyDescent="0.35">
      <c r="A13" s="29">
        <v>10</v>
      </c>
      <c r="B13" s="30" t="s">
        <v>156</v>
      </c>
      <c r="C13" s="30" t="s">
        <v>157</v>
      </c>
      <c r="D13" s="29">
        <v>10</v>
      </c>
      <c r="E13" s="31">
        <v>420</v>
      </c>
      <c r="F13" s="32">
        <v>85</v>
      </c>
      <c r="G13" s="29" t="s">
        <v>137</v>
      </c>
    </row>
    <row r="14" spans="1:7" ht="21.75" customHeight="1" x14ac:dyDescent="0.35">
      <c r="A14" s="3" t="s">
        <v>158</v>
      </c>
      <c r="B14" s="3"/>
      <c r="C14" s="3"/>
      <c r="D14" s="3"/>
      <c r="E14" s="25">
        <f>SUM(E4:E13)</f>
        <v>13970</v>
      </c>
      <c r="F14" s="26">
        <f>AVERAGE(F4:F13)</f>
        <v>77.3</v>
      </c>
    </row>
    <row r="16" spans="1:7" ht="7.5" customHeight="1" x14ac:dyDescent="0.35"/>
    <row r="17" spans="1:7" ht="21.75" customHeight="1" x14ac:dyDescent="0.35">
      <c r="A17" s="9" t="s">
        <v>159</v>
      </c>
      <c r="B17" s="9"/>
      <c r="C17" s="9"/>
      <c r="D17" s="9"/>
      <c r="E17" s="9"/>
      <c r="F17" s="9"/>
      <c r="G17" s="9"/>
    </row>
    <row r="18" spans="1:7" ht="19.5" customHeight="1" x14ac:dyDescent="0.35">
      <c r="A18" s="2" t="s">
        <v>160</v>
      </c>
      <c r="B18" s="2"/>
      <c r="C18" s="2"/>
      <c r="D18" s="2"/>
      <c r="E18" s="2"/>
      <c r="F18" s="2"/>
      <c r="G18" s="2"/>
    </row>
    <row r="19" spans="1:7" ht="19.5" customHeight="1" x14ac:dyDescent="0.35">
      <c r="A19" s="1" t="s">
        <v>161</v>
      </c>
      <c r="B19" s="1"/>
      <c r="C19" s="1"/>
      <c r="D19" s="1"/>
      <c r="E19" s="1"/>
      <c r="F19" s="1"/>
      <c r="G19" s="1"/>
    </row>
    <row r="20" spans="1:7" ht="19.5" customHeight="1" x14ac:dyDescent="0.35">
      <c r="A20" s="2" t="s">
        <v>162</v>
      </c>
      <c r="B20" s="2"/>
      <c r="C20" s="2"/>
      <c r="D20" s="2"/>
      <c r="E20" s="2"/>
      <c r="F20" s="2"/>
      <c r="G20" s="2"/>
    </row>
    <row r="21" spans="1:7" ht="19.5" customHeight="1" x14ac:dyDescent="0.35">
      <c r="A21" s="1" t="s">
        <v>163</v>
      </c>
      <c r="B21" s="1"/>
      <c r="C21" s="1"/>
      <c r="D21" s="1"/>
      <c r="E21" s="1"/>
      <c r="F21" s="1"/>
      <c r="G21" s="1"/>
    </row>
    <row r="22" spans="1:7" ht="19.5" customHeight="1" x14ac:dyDescent="0.35">
      <c r="A22" s="2" t="s">
        <v>164</v>
      </c>
      <c r="B22" s="2"/>
      <c r="C22" s="2"/>
      <c r="D22" s="2"/>
      <c r="E22" s="2"/>
      <c r="F22" s="2"/>
      <c r="G22" s="2"/>
    </row>
    <row r="23" spans="1:7" ht="19.5" customHeight="1" x14ac:dyDescent="0.35">
      <c r="A23" s="1" t="s">
        <v>165</v>
      </c>
      <c r="B23" s="1"/>
      <c r="C23" s="1"/>
      <c r="D23" s="1"/>
      <c r="E23" s="1"/>
      <c r="F23" s="1"/>
      <c r="G23" s="1"/>
    </row>
  </sheetData>
  <mergeCells count="9">
    <mergeCell ref="A20:G20"/>
    <mergeCell ref="A21:G21"/>
    <mergeCell ref="A22:G22"/>
    <mergeCell ref="A23:G23"/>
    <mergeCell ref="A1:G1"/>
    <mergeCell ref="A14:D14"/>
    <mergeCell ref="A17:G17"/>
    <mergeCell ref="A18:G18"/>
    <mergeCell ref="A19:G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Rasio Kewirausahaan</vt:lpstr>
      <vt:lpstr>Analisis Pasar Kerja</vt:lpstr>
      <vt:lpstr>Program Disnakertrans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LAPTOP ASUS</cp:lastModifiedBy>
  <cp:revision>1</cp:revision>
  <dcterms:created xsi:type="dcterms:W3CDTF">2026-05-18T23:46:13Z</dcterms:created>
  <dcterms:modified xsi:type="dcterms:W3CDTF">2026-05-19T02:10:07Z</dcterms:modified>
  <dc:language>en-US</dc:language>
</cp:coreProperties>
</file>